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\Documents\Courses\Chapter 5. Electricity\Electricity Materials\11. Price Analysis Excel Exercises\"/>
    </mc:Choice>
  </mc:AlternateContent>
  <bookViews>
    <workbookView xWindow="480" yWindow="36" windowWidth="22992" windowHeight="10056" activeTab="2"/>
  </bookViews>
  <sheets>
    <sheet name="Availability Optimisation" sheetId="1" r:id="rId1"/>
    <sheet name="Sheet4" sheetId="4" r:id="rId2"/>
    <sheet name="Heat Rate" sheetId="2" r:id="rId3"/>
    <sheet name="Sheet3" sheetId="3" r:id="rId4"/>
  </sheets>
  <calcPr calcId="152511" calcMode="autoNoTable" iterateDelta="1E-4" calcOnSave="0"/>
</workbook>
</file>

<file path=xl/calcChain.xml><?xml version="1.0" encoding="utf-8"?>
<calcChain xmlns="http://schemas.openxmlformats.org/spreadsheetml/2006/main">
  <c r="H7" i="1" l="1"/>
  <c r="D15" i="1" s="1"/>
  <c r="D16" i="1" s="1"/>
  <c r="D18" i="1" s="1"/>
  <c r="D13" i="1"/>
  <c r="H11" i="1" l="1"/>
  <c r="E16" i="4"/>
  <c r="D16" i="4"/>
  <c r="D18" i="4"/>
  <c r="D26" i="4" s="1"/>
  <c r="E24" i="4"/>
  <c r="D24" i="4"/>
  <c r="E9" i="4"/>
  <c r="E12" i="4" s="1"/>
  <c r="E20" i="4" s="1"/>
  <c r="D9" i="4"/>
  <c r="D12" i="4" s="1"/>
  <c r="D20" i="4" s="1"/>
  <c r="E23" i="2"/>
  <c r="D23" i="2"/>
  <c r="E22" i="2"/>
  <c r="E24" i="2" s="1"/>
  <c r="D22" i="2"/>
  <c r="D24" i="2" s="1"/>
  <c r="D26" i="2" s="1"/>
  <c r="D28" i="2" s="1"/>
  <c r="E17" i="2"/>
  <c r="D17" i="2"/>
  <c r="E16" i="2"/>
  <c r="E18" i="2" s="1"/>
  <c r="D16" i="2"/>
  <c r="D18" i="2" s="1"/>
  <c r="D12" i="2"/>
  <c r="D20" i="2" s="1"/>
  <c r="E9" i="2"/>
  <c r="E12" i="2" s="1"/>
  <c r="E20" i="2" s="1"/>
  <c r="D9" i="2"/>
  <c r="E50" i="1"/>
  <c r="E47" i="1"/>
  <c r="E48" i="1" s="1"/>
  <c r="E46" i="1"/>
  <c r="E43" i="1"/>
  <c r="E52" i="1" s="1"/>
  <c r="E26" i="2" l="1"/>
  <c r="E28" i="2" s="1"/>
  <c r="E18" i="4"/>
  <c r="E26" i="4" s="1"/>
  <c r="E28" i="4" s="1"/>
  <c r="G11" i="1"/>
  <c r="I11" i="1" s="1"/>
  <c r="F12" i="1"/>
  <c r="H12" i="1" s="1"/>
  <c r="G12" i="1" l="1"/>
  <c r="I12" i="1" s="1"/>
  <c r="F13" i="1"/>
  <c r="F14" i="1" s="1"/>
  <c r="D28" i="4"/>
  <c r="H13" i="1" l="1"/>
  <c r="G13" i="1"/>
  <c r="F15" i="1"/>
  <c r="H14" i="1"/>
  <c r="G14" i="1"/>
  <c r="I13" i="1" l="1"/>
  <c r="I14" i="1"/>
  <c r="F16" i="1"/>
  <c r="H15" i="1"/>
  <c r="G15" i="1"/>
  <c r="I15" i="1" l="1"/>
  <c r="F17" i="1"/>
  <c r="H16" i="1"/>
  <c r="G16" i="1"/>
  <c r="I16" i="1" l="1"/>
  <c r="F18" i="1"/>
  <c r="H17" i="1"/>
  <c r="G17" i="1"/>
  <c r="I17" i="1" l="1"/>
  <c r="F19" i="1"/>
  <c r="H18" i="1"/>
  <c r="G18" i="1"/>
  <c r="I18" i="1" l="1"/>
  <c r="F20" i="1"/>
  <c r="H19" i="1"/>
  <c r="G19" i="1"/>
  <c r="I19" i="1" l="1"/>
  <c r="F21" i="1"/>
  <c r="H20" i="1"/>
  <c r="G20" i="1"/>
  <c r="I20" i="1" l="1"/>
  <c r="F22" i="1"/>
  <c r="H21" i="1"/>
  <c r="G21" i="1"/>
  <c r="I21" i="1" l="1"/>
  <c r="F23" i="1"/>
  <c r="H22" i="1"/>
  <c r="G22" i="1"/>
  <c r="I22" i="1" l="1"/>
  <c r="F24" i="1"/>
  <c r="H23" i="1"/>
  <c r="G23" i="1"/>
  <c r="I23" i="1" l="1"/>
  <c r="F25" i="1"/>
  <c r="H24" i="1"/>
  <c r="G24" i="1"/>
  <c r="I24" i="1" l="1"/>
  <c r="F26" i="1"/>
  <c r="H25" i="1"/>
  <c r="G25" i="1"/>
  <c r="I25" i="1" l="1"/>
  <c r="F27" i="1"/>
  <c r="H26" i="1"/>
  <c r="G26" i="1"/>
  <c r="I26" i="1" l="1"/>
  <c r="F28" i="1"/>
  <c r="H27" i="1"/>
  <c r="G27" i="1"/>
  <c r="I27" i="1" l="1"/>
  <c r="F29" i="1"/>
  <c r="H28" i="1"/>
  <c r="G28" i="1"/>
  <c r="I28" i="1" l="1"/>
  <c r="H29" i="1"/>
  <c r="F30" i="1"/>
  <c r="G29" i="1"/>
  <c r="I29" i="1" l="1"/>
  <c r="H30" i="1"/>
  <c r="G30" i="1"/>
  <c r="I30" i="1" l="1"/>
  <c r="D4" i="1" s="1"/>
  <c r="D5" i="1" l="1"/>
  <c r="D6" i="1"/>
</calcChain>
</file>

<file path=xl/sharedStrings.xml><?xml version="1.0" encoding="utf-8"?>
<sst xmlns="http://schemas.openxmlformats.org/spreadsheetml/2006/main" count="130" uniqueCount="61">
  <si>
    <t>Availability</t>
  </si>
  <si>
    <t>Replacement Power</t>
  </si>
  <si>
    <t>Capacity Charge</t>
  </si>
  <si>
    <t>Penalty</t>
  </si>
  <si>
    <t>Maintenance</t>
  </si>
  <si>
    <t>A</t>
  </si>
  <si>
    <t>B</t>
  </si>
  <si>
    <t>C</t>
  </si>
  <si>
    <t>Cost</t>
  </si>
  <si>
    <t>Maintenance = A + (Availability ^ B) x C</t>
  </si>
  <si>
    <t>%</t>
  </si>
  <si>
    <t>USD/MWH</t>
  </si>
  <si>
    <t>USD/kW/Mo</t>
  </si>
  <si>
    <t xml:space="preserve">Capacity  </t>
  </si>
  <si>
    <t>MW</t>
  </si>
  <si>
    <t>Factor</t>
  </si>
  <si>
    <t>USD/kW/Yr</t>
  </si>
  <si>
    <t>Capacity Factor</t>
  </si>
  <si>
    <t>Power</t>
  </si>
  <si>
    <t>MWH</t>
  </si>
  <si>
    <t>Outage</t>
  </si>
  <si>
    <t>USD</t>
  </si>
  <si>
    <t>O&amp;M Cost</t>
  </si>
  <si>
    <t>Repl Cost</t>
  </si>
  <si>
    <t>Gas</t>
  </si>
  <si>
    <t>Coal</t>
  </si>
  <si>
    <t>Capacity</t>
  </si>
  <si>
    <t>Cost of Construction</t>
  </si>
  <si>
    <t>Carrying Charge Rate</t>
  </si>
  <si>
    <t>Capacity Price</t>
  </si>
  <si>
    <t>Fuel Price</t>
  </si>
  <si>
    <t>Target Heat Rate</t>
  </si>
  <si>
    <t>Fuel Charge</t>
  </si>
  <si>
    <t>Fuel Revenues</t>
  </si>
  <si>
    <t>Total EBITDA</t>
  </si>
  <si>
    <t>Actual Heat Rate</t>
  </si>
  <si>
    <t>Actual Cost</t>
  </si>
  <si>
    <t>Difference</t>
  </si>
  <si>
    <t>% of EBITDA</t>
  </si>
  <si>
    <t>Capacity Revenues (EBITDA)</t>
  </si>
  <si>
    <t>$/kW</t>
  </si>
  <si>
    <t>$/kW/yr</t>
  </si>
  <si>
    <t>BTU/kWh</t>
  </si>
  <si>
    <t>$/MMBTU</t>
  </si>
  <si>
    <t>$/MWH</t>
  </si>
  <si>
    <t>Generation</t>
  </si>
  <si>
    <t>$</t>
  </si>
  <si>
    <t>Target Availablity</t>
  </si>
  <si>
    <t>Actual Availability</t>
  </si>
  <si>
    <t>Hours</t>
  </si>
  <si>
    <t>Replacement Cost</t>
  </si>
  <si>
    <t>Total</t>
  </si>
  <si>
    <t>Target Availability</t>
  </si>
  <si>
    <t>Maint</t>
  </si>
  <si>
    <t>Maintenance Cost</t>
  </si>
  <si>
    <t>Energy Cost</t>
  </si>
  <si>
    <t>Cost of Project</t>
  </si>
  <si>
    <t>$/kW-yr</t>
  </si>
  <si>
    <t>Cost of Outage</t>
  </si>
  <si>
    <t xml:space="preserve">Cost of Outage </t>
  </si>
  <si>
    <t>Cost as % of Cap Chg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</si>
</sst>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9" fontId="0" fillId="0" borderId="0" xfId="0" applyNumberFormat="1"/>
    <xf numFmtId="10" fontId="0" fillId="0" borderId="0" xfId="0" applyNumberFormat="1"/>
    <xf numFmtId="4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/>
    </xf>
    <xf numFmtId="3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Illustrative</a:t>
            </a:r>
            <a:r>
              <a:rPr lang="en-US" baseline="0"/>
              <a:t> Maintenance </a:t>
            </a:r>
            <a:r>
              <a:rPr lang="en-US"/>
              <a:t>Cost</a:t>
            </a:r>
            <a:r>
              <a:rPr lang="en-US" baseline="0"/>
              <a:t> and Availablilty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'Availability Optimisation'!$G$10</c:f>
              <c:strCache>
                <c:ptCount val="1"/>
                <c:pt idx="0">
                  <c:v>Maint</c:v>
                </c:pt>
              </c:strCache>
            </c:strRef>
          </c:tx>
          <c:marker>
            <c:symbol val="none"/>
          </c:marker>
          <c:cat>
            <c:numRef>
              <c:f>'Availability Optimisation'!$F$11:$F$30</c:f>
              <c:numCache>
                <c:formatCode>0.00%</c:formatCode>
                <c:ptCount val="20"/>
                <c:pt idx="0" formatCode="0%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0.91999999999999993</c:v>
                </c:pt>
                <c:pt idx="9">
                  <c:v>0.90999999999999992</c:v>
                </c:pt>
                <c:pt idx="10">
                  <c:v>0.89999999999999991</c:v>
                </c:pt>
                <c:pt idx="11">
                  <c:v>0.8899999999999999</c:v>
                </c:pt>
                <c:pt idx="12">
                  <c:v>0.87999999999999989</c:v>
                </c:pt>
                <c:pt idx="13">
                  <c:v>0.86999999999999988</c:v>
                </c:pt>
                <c:pt idx="14">
                  <c:v>0.85999999999999988</c:v>
                </c:pt>
                <c:pt idx="15">
                  <c:v>0.84999999999999987</c:v>
                </c:pt>
                <c:pt idx="16">
                  <c:v>0.83999999999999986</c:v>
                </c:pt>
                <c:pt idx="17">
                  <c:v>0.82999999999999985</c:v>
                </c:pt>
                <c:pt idx="18">
                  <c:v>0.81999999999999984</c:v>
                </c:pt>
                <c:pt idx="19">
                  <c:v>0.80999999999999983</c:v>
                </c:pt>
              </c:numCache>
            </c:numRef>
          </c:cat>
          <c:val>
            <c:numRef>
              <c:f>'Availability Optimisation'!$G$11:$G$30</c:f>
              <c:numCache>
                <c:formatCode>#,##0.00</c:formatCode>
                <c:ptCount val="20"/>
                <c:pt idx="0">
                  <c:v>215</c:v>
                </c:pt>
                <c:pt idx="1">
                  <c:v>162.94007467765601</c:v>
                </c:pt>
                <c:pt idx="2">
                  <c:v>124.09686387648733</c:v>
                </c:pt>
                <c:pt idx="3">
                  <c:v>95.20141370863152</c:v>
                </c:pt>
                <c:pt idx="4">
                  <c:v>73.771528646141149</c:v>
                </c:pt>
                <c:pt idx="5">
                  <c:v>57.927752788587497</c:v>
                </c:pt>
                <c:pt idx="6">
                  <c:v>46.251121233332945</c:v>
                </c:pt>
                <c:pt idx="7">
                  <c:v>37.673494101259976</c:v>
                </c:pt>
                <c:pt idx="8">
                  <c:v>31.393240715467595</c:v>
                </c:pt>
                <c:pt idx="9">
                  <c:v>26.810594674471439</c:v>
                </c:pt>
                <c:pt idx="10">
                  <c:v>23.47823165504321</c:v>
                </c:pt>
                <c:pt idx="11">
                  <c:v>21.063595123447225</c:v>
                </c:pt>
                <c:pt idx="12">
                  <c:v>19.320262746050318</c:v>
                </c:pt>
                <c:pt idx="13">
                  <c:v>18.066250091841063</c:v>
                </c:pt>
                <c:pt idx="14">
                  <c:v>17.167621914114775</c:v>
                </c:pt>
                <c:pt idx="15">
                  <c:v>16.52615191895789</c:v>
                </c:pt>
                <c:pt idx="16">
                  <c:v>16.070061102736627</c:v>
                </c:pt>
                <c:pt idx="17">
                  <c:v>15.74708973103435</c:v>
                </c:pt>
                <c:pt idx="18">
                  <c:v>15.519332578250449</c:v>
                </c:pt>
                <c:pt idx="19">
                  <c:v>15.359402059982884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1684928"/>
        <c:axId val="1561687648"/>
      </c:lineChart>
      <c:catAx>
        <c:axId val="1561684928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1561687648"/>
        <c:crosses val="autoZero"/>
        <c:auto val="1"/>
        <c:lblAlgn val="ctr"/>
        <c:lblOffset val="100"/>
        <c:noMultiLvlLbl val="0"/>
      </c:catAx>
      <c:valAx>
        <c:axId val="1561687648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561684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'Availability Optimisation'!$B$8:$D$8</c:f>
          <c:strCache>
            <c:ptCount val="3"/>
            <c:pt idx="0">
              <c:v>Replacement Cost</c:v>
            </c:pt>
            <c:pt idx="1">
              <c:v>$/MWH</c:v>
            </c:pt>
            <c:pt idx="2">
              <c:v>100</c:v>
            </c:pt>
          </c:strCache>
        </c:strRef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125240594925635"/>
          <c:y val="5.1400554097404488E-2"/>
          <c:w val="0.8316714785651792"/>
          <c:h val="0.75110746573345"/>
        </c:manualLayout>
      </c:layout>
      <c:lineChart>
        <c:grouping val="standard"/>
        <c:varyColors val="0"/>
        <c:ser>
          <c:idx val="0"/>
          <c:order val="0"/>
          <c:tx>
            <c:strRef>
              <c:f>'Availability Optimisation'!$G$9:$G$10</c:f>
              <c:strCache>
                <c:ptCount val="2"/>
                <c:pt idx="0">
                  <c:v>$/kW/yr</c:v>
                </c:pt>
                <c:pt idx="1">
                  <c:v>Maint</c:v>
                </c:pt>
              </c:strCache>
            </c:strRef>
          </c:tx>
          <c:marker>
            <c:symbol val="none"/>
          </c:marker>
          <c:cat>
            <c:numRef>
              <c:f>'Availability Optimisation'!$F$11:$F$30</c:f>
              <c:numCache>
                <c:formatCode>0.00%</c:formatCode>
                <c:ptCount val="20"/>
                <c:pt idx="0" formatCode="0%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0.91999999999999993</c:v>
                </c:pt>
                <c:pt idx="9">
                  <c:v>0.90999999999999992</c:v>
                </c:pt>
                <c:pt idx="10">
                  <c:v>0.89999999999999991</c:v>
                </c:pt>
                <c:pt idx="11">
                  <c:v>0.8899999999999999</c:v>
                </c:pt>
                <c:pt idx="12">
                  <c:v>0.87999999999999989</c:v>
                </c:pt>
                <c:pt idx="13">
                  <c:v>0.86999999999999988</c:v>
                </c:pt>
                <c:pt idx="14">
                  <c:v>0.85999999999999988</c:v>
                </c:pt>
                <c:pt idx="15">
                  <c:v>0.84999999999999987</c:v>
                </c:pt>
                <c:pt idx="16">
                  <c:v>0.83999999999999986</c:v>
                </c:pt>
                <c:pt idx="17">
                  <c:v>0.82999999999999985</c:v>
                </c:pt>
                <c:pt idx="18">
                  <c:v>0.81999999999999984</c:v>
                </c:pt>
                <c:pt idx="19">
                  <c:v>0.80999999999999983</c:v>
                </c:pt>
              </c:numCache>
            </c:numRef>
          </c:cat>
          <c:val>
            <c:numRef>
              <c:f>'Availability Optimisation'!$G$11:$G$30</c:f>
              <c:numCache>
                <c:formatCode>#,##0.00</c:formatCode>
                <c:ptCount val="20"/>
                <c:pt idx="0">
                  <c:v>215</c:v>
                </c:pt>
                <c:pt idx="1">
                  <c:v>162.94007467765601</c:v>
                </c:pt>
                <c:pt idx="2">
                  <c:v>124.09686387648733</c:v>
                </c:pt>
                <c:pt idx="3">
                  <c:v>95.20141370863152</c:v>
                </c:pt>
                <c:pt idx="4">
                  <c:v>73.771528646141149</c:v>
                </c:pt>
                <c:pt idx="5">
                  <c:v>57.927752788587497</c:v>
                </c:pt>
                <c:pt idx="6">
                  <c:v>46.251121233332945</c:v>
                </c:pt>
                <c:pt idx="7">
                  <c:v>37.673494101259976</c:v>
                </c:pt>
                <c:pt idx="8">
                  <c:v>31.393240715467595</c:v>
                </c:pt>
                <c:pt idx="9">
                  <c:v>26.810594674471439</c:v>
                </c:pt>
                <c:pt idx="10">
                  <c:v>23.47823165504321</c:v>
                </c:pt>
                <c:pt idx="11">
                  <c:v>21.063595123447225</c:v>
                </c:pt>
                <c:pt idx="12">
                  <c:v>19.320262746050318</c:v>
                </c:pt>
                <c:pt idx="13">
                  <c:v>18.066250091841063</c:v>
                </c:pt>
                <c:pt idx="14">
                  <c:v>17.167621914114775</c:v>
                </c:pt>
                <c:pt idx="15">
                  <c:v>16.52615191895789</c:v>
                </c:pt>
                <c:pt idx="16">
                  <c:v>16.070061102736627</c:v>
                </c:pt>
                <c:pt idx="17">
                  <c:v>15.74708973103435</c:v>
                </c:pt>
                <c:pt idx="18">
                  <c:v>15.519332578250449</c:v>
                </c:pt>
                <c:pt idx="19">
                  <c:v>15.359402059982884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'Availability Optimisation'!$H$9:$H$10</c:f>
              <c:strCache>
                <c:ptCount val="2"/>
                <c:pt idx="0">
                  <c:v>$/kW/yr</c:v>
                </c:pt>
                <c:pt idx="1">
                  <c:v>Repl Cost</c:v>
                </c:pt>
              </c:strCache>
            </c:strRef>
          </c:tx>
          <c:marker>
            <c:symbol val="none"/>
          </c:marker>
          <c:cat>
            <c:numRef>
              <c:f>'Availability Optimisation'!$F$11:$F$30</c:f>
              <c:numCache>
                <c:formatCode>0.00%</c:formatCode>
                <c:ptCount val="20"/>
                <c:pt idx="0" formatCode="0%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0.91999999999999993</c:v>
                </c:pt>
                <c:pt idx="9">
                  <c:v>0.90999999999999992</c:v>
                </c:pt>
                <c:pt idx="10">
                  <c:v>0.89999999999999991</c:v>
                </c:pt>
                <c:pt idx="11">
                  <c:v>0.8899999999999999</c:v>
                </c:pt>
                <c:pt idx="12">
                  <c:v>0.87999999999999989</c:v>
                </c:pt>
                <c:pt idx="13">
                  <c:v>0.86999999999999988</c:v>
                </c:pt>
                <c:pt idx="14">
                  <c:v>0.85999999999999988</c:v>
                </c:pt>
                <c:pt idx="15">
                  <c:v>0.84999999999999987</c:v>
                </c:pt>
                <c:pt idx="16">
                  <c:v>0.83999999999999986</c:v>
                </c:pt>
                <c:pt idx="17">
                  <c:v>0.82999999999999985</c:v>
                </c:pt>
                <c:pt idx="18">
                  <c:v>0.81999999999999984</c:v>
                </c:pt>
                <c:pt idx="19">
                  <c:v>0.80999999999999983</c:v>
                </c:pt>
              </c:numCache>
            </c:numRef>
          </c:cat>
          <c:val>
            <c:numRef>
              <c:f>'Availability Optimisation'!$H$11:$H$30</c:f>
              <c:numCache>
                <c:formatCode>#,##0.00</c:formatCode>
                <c:ptCount val="20"/>
                <c:pt idx="0">
                  <c:v>0</c:v>
                </c:pt>
                <c:pt idx="1">
                  <c:v>24.002400000000023</c:v>
                </c:pt>
                <c:pt idx="2">
                  <c:v>48.004800000000046</c:v>
                </c:pt>
                <c:pt idx="3">
                  <c:v>72.007200000000054</c:v>
                </c:pt>
                <c:pt idx="4">
                  <c:v>96.009600000000091</c:v>
                </c:pt>
                <c:pt idx="5">
                  <c:v>120.0120000000001</c:v>
                </c:pt>
                <c:pt idx="6">
                  <c:v>144.01440000000011</c:v>
                </c:pt>
                <c:pt idx="7">
                  <c:v>168.01680000000013</c:v>
                </c:pt>
                <c:pt idx="8">
                  <c:v>192.01920000000018</c:v>
                </c:pt>
                <c:pt idx="9">
                  <c:v>216.02160000000018</c:v>
                </c:pt>
                <c:pt idx="10">
                  <c:v>240.0240000000002</c:v>
                </c:pt>
                <c:pt idx="11">
                  <c:v>264.02640000000019</c:v>
                </c:pt>
                <c:pt idx="12">
                  <c:v>288.02880000000022</c:v>
                </c:pt>
                <c:pt idx="13">
                  <c:v>312.03120000000024</c:v>
                </c:pt>
                <c:pt idx="14">
                  <c:v>336.03360000000026</c:v>
                </c:pt>
                <c:pt idx="15">
                  <c:v>360.03600000000034</c:v>
                </c:pt>
                <c:pt idx="16">
                  <c:v>384.03840000000037</c:v>
                </c:pt>
                <c:pt idx="17">
                  <c:v>408.04080000000033</c:v>
                </c:pt>
                <c:pt idx="18">
                  <c:v>432.04320000000035</c:v>
                </c:pt>
                <c:pt idx="19">
                  <c:v>456.04560000000038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'Availability Optimisation'!$I$9:$I$10</c:f>
              <c:strCache>
                <c:ptCount val="2"/>
                <c:pt idx="0">
                  <c:v>$/kW/yr</c:v>
                </c:pt>
                <c:pt idx="1">
                  <c:v>Total</c:v>
                </c:pt>
              </c:strCache>
            </c:strRef>
          </c:tx>
          <c:marker>
            <c:symbol val="none"/>
          </c:marker>
          <c:cat>
            <c:numRef>
              <c:f>'Availability Optimisation'!$F$11:$F$30</c:f>
              <c:numCache>
                <c:formatCode>0.00%</c:formatCode>
                <c:ptCount val="20"/>
                <c:pt idx="0" formatCode="0%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0.91999999999999993</c:v>
                </c:pt>
                <c:pt idx="9">
                  <c:v>0.90999999999999992</c:v>
                </c:pt>
                <c:pt idx="10">
                  <c:v>0.89999999999999991</c:v>
                </c:pt>
                <c:pt idx="11">
                  <c:v>0.8899999999999999</c:v>
                </c:pt>
                <c:pt idx="12">
                  <c:v>0.87999999999999989</c:v>
                </c:pt>
                <c:pt idx="13">
                  <c:v>0.86999999999999988</c:v>
                </c:pt>
                <c:pt idx="14">
                  <c:v>0.85999999999999988</c:v>
                </c:pt>
                <c:pt idx="15">
                  <c:v>0.84999999999999987</c:v>
                </c:pt>
                <c:pt idx="16">
                  <c:v>0.83999999999999986</c:v>
                </c:pt>
                <c:pt idx="17">
                  <c:v>0.82999999999999985</c:v>
                </c:pt>
                <c:pt idx="18">
                  <c:v>0.81999999999999984</c:v>
                </c:pt>
                <c:pt idx="19">
                  <c:v>0.80999999999999983</c:v>
                </c:pt>
              </c:numCache>
            </c:numRef>
          </c:cat>
          <c:val>
            <c:numRef>
              <c:f>'Availability Optimisation'!$I$11:$I$30</c:f>
              <c:numCache>
                <c:formatCode>#,##0.00</c:formatCode>
                <c:ptCount val="20"/>
                <c:pt idx="0">
                  <c:v>215</c:v>
                </c:pt>
                <c:pt idx="1">
                  <c:v>186.94247467765604</c:v>
                </c:pt>
                <c:pt idx="2">
                  <c:v>172.10166387648738</c:v>
                </c:pt>
                <c:pt idx="3">
                  <c:v>167.20861370863156</c:v>
                </c:pt>
                <c:pt idx="4">
                  <c:v>169.78112864614124</c:v>
                </c:pt>
                <c:pt idx="5">
                  <c:v>177.93975278858761</c:v>
                </c:pt>
                <c:pt idx="6">
                  <c:v>190.26552123333306</c:v>
                </c:pt>
                <c:pt idx="7">
                  <c:v>205.69029410126012</c:v>
                </c:pt>
                <c:pt idx="8">
                  <c:v>223.41244071546777</c:v>
                </c:pt>
                <c:pt idx="9">
                  <c:v>242.83219467447162</c:v>
                </c:pt>
                <c:pt idx="10">
                  <c:v>263.50223165504343</c:v>
                </c:pt>
                <c:pt idx="11">
                  <c:v>285.08999512344741</c:v>
                </c:pt>
                <c:pt idx="12">
                  <c:v>307.34906274605055</c:v>
                </c:pt>
                <c:pt idx="13">
                  <c:v>330.09745009184132</c:v>
                </c:pt>
                <c:pt idx="14">
                  <c:v>353.20122191411502</c:v>
                </c:pt>
                <c:pt idx="15">
                  <c:v>376.56215191895825</c:v>
                </c:pt>
                <c:pt idx="16">
                  <c:v>400.10846110273701</c:v>
                </c:pt>
                <c:pt idx="17">
                  <c:v>423.78788973103468</c:v>
                </c:pt>
                <c:pt idx="18">
                  <c:v>447.5625325782508</c:v>
                </c:pt>
                <c:pt idx="19">
                  <c:v>471.40500205998325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2080208"/>
        <c:axId val="1462084016"/>
      </c:lineChart>
      <c:catAx>
        <c:axId val="1462080208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crossAx val="1462084016"/>
        <c:crosses val="autoZero"/>
        <c:auto val="1"/>
        <c:lblAlgn val="ctr"/>
        <c:lblOffset val="100"/>
        <c:noMultiLvlLbl val="0"/>
      </c:catAx>
      <c:valAx>
        <c:axId val="146208401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462080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36797900262467"/>
          <c:y val="0.46990266841644796"/>
          <c:w val="0.24909798775153105"/>
          <c:h val="0.2176017060367454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</xdr:colOff>
      <xdr:row>1</xdr:row>
      <xdr:rowOff>76200</xdr:rowOff>
    </xdr:from>
    <xdr:to>
      <xdr:col>22</xdr:col>
      <xdr:colOff>323850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16</xdr:row>
      <xdr:rowOff>180975</xdr:rowOff>
    </xdr:from>
    <xdr:to>
      <xdr:col>22</xdr:col>
      <xdr:colOff>352425</xdr:colOff>
      <xdr:row>31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</xdr:row>
      <xdr:rowOff>0</xdr:rowOff>
    </xdr:from>
    <xdr:to>
      <xdr:col>15</xdr:col>
      <xdr:colOff>305438</xdr:colOff>
      <xdr:row>22</xdr:row>
      <xdr:rowOff>479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4650" y="762000"/>
          <a:ext cx="4572638" cy="34294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</xdr:row>
      <xdr:rowOff>0</xdr:rowOff>
    </xdr:from>
    <xdr:to>
      <xdr:col>15</xdr:col>
      <xdr:colOff>305438</xdr:colOff>
      <xdr:row>22</xdr:row>
      <xdr:rowOff>479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91325" y="762000"/>
          <a:ext cx="4572638" cy="3429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L53"/>
  <sheetViews>
    <sheetView showGridLines="0" workbookViewId="0"/>
  </sheetViews>
  <sheetFormatPr defaultRowHeight="14.4" x14ac:dyDescent="0.3"/>
  <cols>
    <col min="2" max="2" width="20.6640625" customWidth="1"/>
    <col min="3" max="3" width="10" customWidth="1"/>
    <col min="4" max="4" width="12.6640625" customWidth="1"/>
    <col min="5" max="5" width="12.6640625" bestFit="1" customWidth="1"/>
  </cols>
  <sheetData>
    <row r="1" spans="2:9" x14ac:dyDescent="0.3">
      <c r="F1" t="s">
        <v>9</v>
      </c>
    </row>
    <row r="2" spans="2:9" x14ac:dyDescent="0.3">
      <c r="F2" t="s">
        <v>5</v>
      </c>
      <c r="G2">
        <v>15</v>
      </c>
    </row>
    <row r="3" spans="2:9" x14ac:dyDescent="0.3">
      <c r="F3" t="s">
        <v>6</v>
      </c>
      <c r="G3">
        <v>30</v>
      </c>
    </row>
    <row r="4" spans="2:9" x14ac:dyDescent="0.3">
      <c r="B4" t="s">
        <v>52</v>
      </c>
      <c r="C4" t="s">
        <v>10</v>
      </c>
      <c r="D4" s="3">
        <f>INDEX(F11:F30,MATCH(MIN(I11:I30),I11:I30,0))</f>
        <v>0.97</v>
      </c>
      <c r="F4" t="s">
        <v>7</v>
      </c>
      <c r="G4">
        <v>200</v>
      </c>
    </row>
    <row r="5" spans="2:9" x14ac:dyDescent="0.3">
      <c r="B5" t="s">
        <v>50</v>
      </c>
      <c r="C5" t="s">
        <v>57</v>
      </c>
      <c r="D5" s="3">
        <f>INDEX(H11:H30,MATCH(D4,F11:F30,0))</f>
        <v>72.007200000000054</v>
      </c>
    </row>
    <row r="6" spans="2:9" x14ac:dyDescent="0.3">
      <c r="B6" t="s">
        <v>54</v>
      </c>
      <c r="C6" t="s">
        <v>57</v>
      </c>
      <c r="D6" s="3">
        <f>INDEX(G11:G30,MATCH(D4,F11:F30,0))</f>
        <v>95.20141370863152</v>
      </c>
      <c r="F6" t="s">
        <v>50</v>
      </c>
      <c r="H6">
        <v>300</v>
      </c>
    </row>
    <row r="7" spans="2:9" x14ac:dyDescent="0.3">
      <c r="F7" t="s">
        <v>55</v>
      </c>
      <c r="H7">
        <f>D9</f>
        <v>26</v>
      </c>
    </row>
    <row r="8" spans="2:9" x14ac:dyDescent="0.3">
      <c r="B8" t="s">
        <v>50</v>
      </c>
      <c r="C8" t="s">
        <v>44</v>
      </c>
      <c r="D8">
        <v>100</v>
      </c>
    </row>
    <row r="9" spans="2:9" x14ac:dyDescent="0.3">
      <c r="B9" t="s">
        <v>32</v>
      </c>
      <c r="C9" t="s">
        <v>44</v>
      </c>
      <c r="D9">
        <v>26</v>
      </c>
      <c r="G9" t="s">
        <v>41</v>
      </c>
      <c r="H9" t="s">
        <v>41</v>
      </c>
      <c r="I9" t="s">
        <v>41</v>
      </c>
    </row>
    <row r="10" spans="2:9" x14ac:dyDescent="0.3">
      <c r="G10" s="5" t="s">
        <v>53</v>
      </c>
      <c r="H10" s="5" t="s">
        <v>23</v>
      </c>
      <c r="I10" s="5" t="s">
        <v>51</v>
      </c>
    </row>
    <row r="11" spans="2:9" x14ac:dyDescent="0.3">
      <c r="B11" t="s">
        <v>56</v>
      </c>
      <c r="C11" t="s">
        <v>40</v>
      </c>
      <c r="D11">
        <v>2500</v>
      </c>
      <c r="F11" s="1">
        <v>1</v>
      </c>
      <c r="G11" s="3">
        <f t="shared" ref="G11:G30" si="0">$G$2+(F11^$G$3)*$G$4</f>
        <v>215</v>
      </c>
      <c r="H11" s="3">
        <f t="shared" ref="H11:H30" si="1">(1-F11)*8.76*($H$6-$H$7)</f>
        <v>0</v>
      </c>
      <c r="I11" s="3">
        <f>SUM(G11:H11)</f>
        <v>215</v>
      </c>
    </row>
    <row r="12" spans="2:9" x14ac:dyDescent="0.3">
      <c r="B12" t="s">
        <v>28</v>
      </c>
      <c r="C12" t="s">
        <v>10</v>
      </c>
      <c r="D12" s="1">
        <v>0.15</v>
      </c>
      <c r="F12" s="2">
        <f t="shared" ref="F12:F30" si="2">F11-1%</f>
        <v>0.99</v>
      </c>
      <c r="G12" s="3">
        <f t="shared" si="0"/>
        <v>162.94007467765601</v>
      </c>
      <c r="H12" s="3">
        <f t="shared" si="1"/>
        <v>24.002400000000023</v>
      </c>
      <c r="I12" s="3">
        <f t="shared" ref="I12:I30" si="3">SUM(G12:H12)</f>
        <v>186.94247467765604</v>
      </c>
    </row>
    <row r="13" spans="2:9" x14ac:dyDescent="0.3">
      <c r="B13" t="s">
        <v>2</v>
      </c>
      <c r="C13" t="s">
        <v>41</v>
      </c>
      <c r="D13" s="3">
        <f>D11*D12</f>
        <v>375</v>
      </c>
      <c r="F13" s="2">
        <f t="shared" si="2"/>
        <v>0.98</v>
      </c>
      <c r="G13" s="3">
        <f t="shared" si="0"/>
        <v>124.09686387648733</v>
      </c>
      <c r="H13" s="3">
        <f t="shared" si="1"/>
        <v>48.004800000000046</v>
      </c>
      <c r="I13" s="3">
        <f t="shared" si="3"/>
        <v>172.10166387648738</v>
      </c>
    </row>
    <row r="14" spans="2:9" x14ac:dyDescent="0.3">
      <c r="F14" s="2">
        <f t="shared" si="2"/>
        <v>0.97</v>
      </c>
      <c r="G14" s="3">
        <f t="shared" si="0"/>
        <v>95.20141370863152</v>
      </c>
      <c r="H14" s="3">
        <f t="shared" si="1"/>
        <v>72.007200000000054</v>
      </c>
      <c r="I14" s="3">
        <f t="shared" si="3"/>
        <v>167.20861370863156</v>
      </c>
    </row>
    <row r="15" spans="2:9" x14ac:dyDescent="0.3">
      <c r="B15" t="s">
        <v>58</v>
      </c>
      <c r="C15" t="s">
        <v>44</v>
      </c>
      <c r="D15">
        <f>D8-H7</f>
        <v>74</v>
      </c>
      <c r="F15" s="2">
        <f t="shared" si="2"/>
        <v>0.96</v>
      </c>
      <c r="G15" s="3">
        <f t="shared" si="0"/>
        <v>73.771528646141149</v>
      </c>
      <c r="H15" s="3">
        <f t="shared" si="1"/>
        <v>96.009600000000091</v>
      </c>
      <c r="I15" s="3">
        <f t="shared" si="3"/>
        <v>169.78112864614124</v>
      </c>
    </row>
    <row r="16" spans="2:9" x14ac:dyDescent="0.3">
      <c r="B16" t="s">
        <v>59</v>
      </c>
      <c r="C16" t="s">
        <v>41</v>
      </c>
      <c r="D16" s="3">
        <f>D15*8760/1000</f>
        <v>648.24</v>
      </c>
      <c r="F16" s="2">
        <f t="shared" si="2"/>
        <v>0.95</v>
      </c>
      <c r="G16" s="3">
        <f t="shared" si="0"/>
        <v>57.927752788587497</v>
      </c>
      <c r="H16" s="3">
        <f t="shared" si="1"/>
        <v>120.0120000000001</v>
      </c>
      <c r="I16" s="3">
        <f t="shared" si="3"/>
        <v>177.93975278858761</v>
      </c>
    </row>
    <row r="17" spans="2:12" x14ac:dyDescent="0.3">
      <c r="F17" s="2">
        <f t="shared" si="2"/>
        <v>0.94</v>
      </c>
      <c r="G17" s="3">
        <f t="shared" si="0"/>
        <v>46.251121233332945</v>
      </c>
      <c r="H17" s="3">
        <f t="shared" si="1"/>
        <v>144.01440000000011</v>
      </c>
      <c r="I17" s="3">
        <f t="shared" si="3"/>
        <v>190.26552123333306</v>
      </c>
    </row>
    <row r="18" spans="2:12" x14ac:dyDescent="0.3">
      <c r="B18" t="s">
        <v>60</v>
      </c>
      <c r="C18" t="s">
        <v>10</v>
      </c>
      <c r="D18" s="3">
        <f>D16/D13</f>
        <v>1.72864</v>
      </c>
      <c r="F18" s="2">
        <f t="shared" si="2"/>
        <v>0.92999999999999994</v>
      </c>
      <c r="G18" s="3">
        <f t="shared" si="0"/>
        <v>37.673494101259976</v>
      </c>
      <c r="H18" s="3">
        <f t="shared" si="1"/>
        <v>168.01680000000013</v>
      </c>
      <c r="I18" s="3">
        <f t="shared" si="3"/>
        <v>205.69029410126012</v>
      </c>
    </row>
    <row r="19" spans="2:12" x14ac:dyDescent="0.3">
      <c r="F19" s="2">
        <f t="shared" si="2"/>
        <v>0.91999999999999993</v>
      </c>
      <c r="G19" s="3">
        <f t="shared" si="0"/>
        <v>31.393240715467595</v>
      </c>
      <c r="H19" s="3">
        <f t="shared" si="1"/>
        <v>192.01920000000018</v>
      </c>
      <c r="I19" s="3">
        <f t="shared" si="3"/>
        <v>223.41244071546777</v>
      </c>
    </row>
    <row r="20" spans="2:12" x14ac:dyDescent="0.3">
      <c r="F20" s="2">
        <f t="shared" si="2"/>
        <v>0.90999999999999992</v>
      </c>
      <c r="G20" s="3">
        <f t="shared" si="0"/>
        <v>26.810594674471439</v>
      </c>
      <c r="H20" s="3">
        <f t="shared" si="1"/>
        <v>216.02160000000018</v>
      </c>
      <c r="I20" s="3">
        <f t="shared" si="3"/>
        <v>242.83219467447162</v>
      </c>
    </row>
    <row r="21" spans="2:12" x14ac:dyDescent="0.3">
      <c r="F21" s="2">
        <f t="shared" si="2"/>
        <v>0.89999999999999991</v>
      </c>
      <c r="G21" s="3">
        <f t="shared" si="0"/>
        <v>23.47823165504321</v>
      </c>
      <c r="H21" s="3">
        <f t="shared" si="1"/>
        <v>240.0240000000002</v>
      </c>
      <c r="I21" s="3">
        <f t="shared" si="3"/>
        <v>263.50223165504343</v>
      </c>
    </row>
    <row r="22" spans="2:12" x14ac:dyDescent="0.3">
      <c r="F22" s="2">
        <f t="shared" si="2"/>
        <v>0.8899999999999999</v>
      </c>
      <c r="G22" s="3">
        <f t="shared" si="0"/>
        <v>21.063595123447225</v>
      </c>
      <c r="H22" s="3">
        <f t="shared" si="1"/>
        <v>264.02640000000019</v>
      </c>
      <c r="I22" s="3">
        <f t="shared" si="3"/>
        <v>285.08999512344741</v>
      </c>
    </row>
    <row r="23" spans="2:12" x14ac:dyDescent="0.3">
      <c r="F23" s="2">
        <f t="shared" si="2"/>
        <v>0.87999999999999989</v>
      </c>
      <c r="G23" s="3">
        <f t="shared" si="0"/>
        <v>19.320262746050318</v>
      </c>
      <c r="H23" s="3">
        <f t="shared" si="1"/>
        <v>288.02880000000022</v>
      </c>
      <c r="I23" s="3">
        <f t="shared" si="3"/>
        <v>307.34906274605055</v>
      </c>
    </row>
    <row r="24" spans="2:12" x14ac:dyDescent="0.3">
      <c r="F24" s="2">
        <f t="shared" si="2"/>
        <v>0.86999999999999988</v>
      </c>
      <c r="G24" s="3">
        <f t="shared" si="0"/>
        <v>18.066250091841063</v>
      </c>
      <c r="H24" s="3">
        <f t="shared" si="1"/>
        <v>312.03120000000024</v>
      </c>
      <c r="I24" s="3">
        <f t="shared" si="3"/>
        <v>330.09745009184132</v>
      </c>
    </row>
    <row r="25" spans="2:12" x14ac:dyDescent="0.3">
      <c r="F25" s="2">
        <f t="shared" si="2"/>
        <v>0.85999999999999988</v>
      </c>
      <c r="G25" s="3">
        <f t="shared" si="0"/>
        <v>17.167621914114775</v>
      </c>
      <c r="H25" s="3">
        <f t="shared" si="1"/>
        <v>336.03360000000026</v>
      </c>
      <c r="I25" s="3">
        <f t="shared" si="3"/>
        <v>353.20122191411502</v>
      </c>
    </row>
    <row r="26" spans="2:12" x14ac:dyDescent="0.3">
      <c r="F26" s="2">
        <f t="shared" si="2"/>
        <v>0.84999999999999987</v>
      </c>
      <c r="G26" s="3">
        <f t="shared" si="0"/>
        <v>16.52615191895789</v>
      </c>
      <c r="H26" s="3">
        <f t="shared" si="1"/>
        <v>360.03600000000034</v>
      </c>
      <c r="I26" s="3">
        <f t="shared" si="3"/>
        <v>376.56215191895825</v>
      </c>
    </row>
    <row r="27" spans="2:12" x14ac:dyDescent="0.3">
      <c r="F27" s="2">
        <f t="shared" si="2"/>
        <v>0.83999999999999986</v>
      </c>
      <c r="G27" s="3">
        <f t="shared" si="0"/>
        <v>16.070061102736627</v>
      </c>
      <c r="H27" s="3">
        <f t="shared" si="1"/>
        <v>384.03840000000037</v>
      </c>
      <c r="I27" s="3">
        <f t="shared" si="3"/>
        <v>400.10846110273701</v>
      </c>
    </row>
    <row r="28" spans="2:12" x14ac:dyDescent="0.3">
      <c r="F28" s="2">
        <f t="shared" si="2"/>
        <v>0.82999999999999985</v>
      </c>
      <c r="G28" s="3">
        <f t="shared" si="0"/>
        <v>15.74708973103435</v>
      </c>
      <c r="H28" s="3">
        <f t="shared" si="1"/>
        <v>408.04080000000033</v>
      </c>
      <c r="I28" s="3">
        <f t="shared" si="3"/>
        <v>423.78788973103468</v>
      </c>
    </row>
    <row r="29" spans="2:12" x14ac:dyDescent="0.3">
      <c r="F29" s="2">
        <f t="shared" si="2"/>
        <v>0.81999999999999984</v>
      </c>
      <c r="G29" s="3">
        <f t="shared" si="0"/>
        <v>15.519332578250449</v>
      </c>
      <c r="H29" s="3">
        <f t="shared" si="1"/>
        <v>432.04320000000035</v>
      </c>
      <c r="I29" s="3">
        <f t="shared" si="3"/>
        <v>447.5625325782508</v>
      </c>
    </row>
    <row r="30" spans="2:12" x14ac:dyDescent="0.3">
      <c r="F30" s="2">
        <f t="shared" si="2"/>
        <v>0.80999999999999983</v>
      </c>
      <c r="G30" s="3">
        <f t="shared" si="0"/>
        <v>15.359402059982884</v>
      </c>
      <c r="H30" s="3">
        <f t="shared" si="1"/>
        <v>456.04560000000038</v>
      </c>
      <c r="I30" s="3">
        <f t="shared" si="3"/>
        <v>471.40500205998325</v>
      </c>
    </row>
    <row r="31" spans="2:12" x14ac:dyDescent="0.3">
      <c r="K31" s="2"/>
      <c r="L31" s="3"/>
    </row>
    <row r="32" spans="2:12" x14ac:dyDescent="0.3">
      <c r="K32" s="2"/>
      <c r="L32" s="3"/>
    </row>
    <row r="33" spans="2:12" x14ac:dyDescent="0.3">
      <c r="K33" s="2"/>
      <c r="L33" s="3"/>
    </row>
    <row r="34" spans="2:12" x14ac:dyDescent="0.3">
      <c r="K34" s="2"/>
      <c r="L34" s="3"/>
    </row>
    <row r="35" spans="2:12" x14ac:dyDescent="0.3">
      <c r="K35" s="2"/>
      <c r="L35" s="3"/>
    </row>
    <row r="36" spans="2:12" x14ac:dyDescent="0.3">
      <c r="K36" s="2"/>
      <c r="L36" s="3"/>
    </row>
    <row r="37" spans="2:12" x14ac:dyDescent="0.3">
      <c r="K37" s="2"/>
      <c r="L37" s="3"/>
    </row>
    <row r="38" spans="2:12" x14ac:dyDescent="0.3">
      <c r="B38" t="s">
        <v>13</v>
      </c>
      <c r="D38" t="s">
        <v>14</v>
      </c>
      <c r="E38">
        <v>100</v>
      </c>
      <c r="K38" s="2"/>
      <c r="L38" s="3"/>
    </row>
    <row r="39" spans="2:12" x14ac:dyDescent="0.3">
      <c r="B39" t="s">
        <v>0</v>
      </c>
      <c r="D39" t="s">
        <v>10</v>
      </c>
      <c r="E39" s="1">
        <v>0.9</v>
      </c>
      <c r="K39" s="2"/>
      <c r="L39" s="3"/>
    </row>
    <row r="40" spans="2:12" x14ac:dyDescent="0.3">
      <c r="B40" t="s">
        <v>1</v>
      </c>
      <c r="D40" t="s">
        <v>11</v>
      </c>
      <c r="E40">
        <v>50</v>
      </c>
      <c r="K40" s="2"/>
      <c r="L40" s="3"/>
    </row>
    <row r="41" spans="2:12" x14ac:dyDescent="0.3">
      <c r="B41" t="s">
        <v>2</v>
      </c>
      <c r="D41" t="s">
        <v>12</v>
      </c>
      <c r="E41">
        <v>150</v>
      </c>
      <c r="K41" s="2"/>
      <c r="L41" s="3"/>
    </row>
    <row r="42" spans="2:12" x14ac:dyDescent="0.3">
      <c r="B42" t="s">
        <v>3</v>
      </c>
      <c r="D42" t="s">
        <v>15</v>
      </c>
      <c r="E42">
        <v>1.5</v>
      </c>
      <c r="K42" s="2"/>
      <c r="L42" s="3"/>
    </row>
    <row r="43" spans="2:12" x14ac:dyDescent="0.3">
      <c r="B43" t="s">
        <v>4</v>
      </c>
      <c r="D43" t="s">
        <v>16</v>
      </c>
      <c r="E43" s="3">
        <f>$G$2+(E39^$G$3)*G4</f>
        <v>23.478231655043253</v>
      </c>
      <c r="K43" s="2"/>
      <c r="L43" s="3"/>
    </row>
    <row r="44" spans="2:12" x14ac:dyDescent="0.3">
      <c r="B44" t="s">
        <v>17</v>
      </c>
      <c r="D44" t="s">
        <v>10</v>
      </c>
      <c r="E44" s="1">
        <v>0.8</v>
      </c>
      <c r="K44" s="2"/>
      <c r="L44" s="3"/>
    </row>
    <row r="45" spans="2:12" x14ac:dyDescent="0.3">
      <c r="K45" s="2"/>
      <c r="L45" s="3"/>
    </row>
    <row r="46" spans="2:12" x14ac:dyDescent="0.3">
      <c r="B46" t="s">
        <v>18</v>
      </c>
      <c r="D46" t="s">
        <v>19</v>
      </c>
      <c r="E46" s="4">
        <f>E44*E38*8760</f>
        <v>700800</v>
      </c>
      <c r="K46" s="2"/>
      <c r="L46" s="3"/>
    </row>
    <row r="47" spans="2:12" x14ac:dyDescent="0.3">
      <c r="B47" t="s">
        <v>20</v>
      </c>
      <c r="D47" t="s">
        <v>19</v>
      </c>
      <c r="E47" s="4">
        <f>E46*(1-E39)</f>
        <v>70079.999999999985</v>
      </c>
      <c r="K47" s="2"/>
      <c r="L47" s="3"/>
    </row>
    <row r="48" spans="2:12" x14ac:dyDescent="0.3">
      <c r="B48" t="s">
        <v>8</v>
      </c>
      <c r="D48" t="s">
        <v>21</v>
      </c>
      <c r="E48" s="4">
        <f>E47*E40</f>
        <v>3503999.9999999991</v>
      </c>
      <c r="K48" s="2"/>
      <c r="L48" s="3"/>
    </row>
    <row r="49" spans="2:12" x14ac:dyDescent="0.3">
      <c r="K49" s="2"/>
      <c r="L49" s="3"/>
    </row>
    <row r="50" spans="2:12" x14ac:dyDescent="0.3">
      <c r="B50" t="s">
        <v>3</v>
      </c>
      <c r="D50" t="s">
        <v>21</v>
      </c>
      <c r="E50" s="4">
        <f>E41*E38*1000*(1-E39)</f>
        <v>1499999.9999999998</v>
      </c>
      <c r="K50" s="2"/>
      <c r="L50" s="3"/>
    </row>
    <row r="51" spans="2:12" x14ac:dyDescent="0.3">
      <c r="K51" s="2"/>
      <c r="L51" s="3"/>
    </row>
    <row r="52" spans="2:12" x14ac:dyDescent="0.3">
      <c r="B52" t="s">
        <v>22</v>
      </c>
      <c r="D52" t="s">
        <v>21</v>
      </c>
      <c r="E52" s="4">
        <f>E43*E38*1000</f>
        <v>2347823.1655043252</v>
      </c>
      <c r="K52" s="2"/>
      <c r="L52" s="3"/>
    </row>
    <row r="53" spans="2:12" x14ac:dyDescent="0.3">
      <c r="K53" s="2"/>
      <c r="L53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4:E28"/>
  <sheetViews>
    <sheetView showGridLines="0" workbookViewId="0">
      <selection activeCell="H23" sqref="H23"/>
    </sheetView>
  </sheetViews>
  <sheetFormatPr defaultRowHeight="14.4" x14ac:dyDescent="0.3"/>
  <cols>
    <col min="2" max="2" width="28.44140625" customWidth="1"/>
    <col min="3" max="3" width="10.109375" customWidth="1"/>
    <col min="4" max="4" width="13.109375" bestFit="1" customWidth="1"/>
    <col min="5" max="5" width="12.5546875" customWidth="1"/>
  </cols>
  <sheetData>
    <row r="4" spans="2:5" x14ac:dyDescent="0.3">
      <c r="D4" s="5" t="s">
        <v>24</v>
      </c>
      <c r="E4" s="5" t="s">
        <v>25</v>
      </c>
    </row>
    <row r="6" spans="2:5" x14ac:dyDescent="0.3">
      <c r="B6" t="s">
        <v>26</v>
      </c>
      <c r="C6" t="s">
        <v>14</v>
      </c>
      <c r="D6">
        <v>100</v>
      </c>
      <c r="E6">
        <v>100</v>
      </c>
    </row>
    <row r="7" spans="2:5" x14ac:dyDescent="0.3">
      <c r="B7" t="s">
        <v>27</v>
      </c>
      <c r="C7" t="s">
        <v>40</v>
      </c>
      <c r="D7">
        <v>1000</v>
      </c>
      <c r="E7">
        <v>2500</v>
      </c>
    </row>
    <row r="8" spans="2:5" x14ac:dyDescent="0.3">
      <c r="B8" t="s">
        <v>28</v>
      </c>
      <c r="C8" t="s">
        <v>10</v>
      </c>
      <c r="D8" s="1">
        <v>0.12</v>
      </c>
      <c r="E8" s="1">
        <v>0.15</v>
      </c>
    </row>
    <row r="9" spans="2:5" x14ac:dyDescent="0.3">
      <c r="B9" t="s">
        <v>29</v>
      </c>
      <c r="C9" t="s">
        <v>41</v>
      </c>
      <c r="D9">
        <f>D7*D8</f>
        <v>120</v>
      </c>
      <c r="E9">
        <f>E7*E8</f>
        <v>375</v>
      </c>
    </row>
    <row r="10" spans="2:5" x14ac:dyDescent="0.3">
      <c r="B10" t="s">
        <v>17</v>
      </c>
      <c r="C10" t="s">
        <v>10</v>
      </c>
      <c r="D10" s="1">
        <v>0.4</v>
      </c>
      <c r="E10" s="1">
        <v>0.85</v>
      </c>
    </row>
    <row r="11" spans="2:5" x14ac:dyDescent="0.3">
      <c r="D11" s="1"/>
    </row>
    <row r="12" spans="2:5" x14ac:dyDescent="0.3">
      <c r="B12" t="s">
        <v>39</v>
      </c>
      <c r="C12" t="s">
        <v>46</v>
      </c>
      <c r="D12" s="4">
        <f>D9*D6*1000</f>
        <v>12000000</v>
      </c>
      <c r="E12" s="4">
        <f>E9*E6*1000</f>
        <v>37500000</v>
      </c>
    </row>
    <row r="14" spans="2:5" x14ac:dyDescent="0.3">
      <c r="B14" t="s">
        <v>47</v>
      </c>
      <c r="C14" t="s">
        <v>10</v>
      </c>
      <c r="D14" s="1">
        <v>0.95</v>
      </c>
      <c r="E14" s="1">
        <v>0.95</v>
      </c>
    </row>
    <row r="15" spans="2:5" x14ac:dyDescent="0.3">
      <c r="B15" t="s">
        <v>48</v>
      </c>
      <c r="C15" t="s">
        <v>10</v>
      </c>
      <c r="D15" s="1">
        <v>0.85</v>
      </c>
      <c r="E15" s="1">
        <v>0.85</v>
      </c>
    </row>
    <row r="16" spans="2:5" x14ac:dyDescent="0.3">
      <c r="B16" t="s">
        <v>49</v>
      </c>
      <c r="C16" t="s">
        <v>19</v>
      </c>
      <c r="D16">
        <f>(D14-D15)*D6*8760*D10</f>
        <v>35039.999999999993</v>
      </c>
      <c r="E16">
        <f>(E14-E15)*E6*8760*E10</f>
        <v>74459.999999999985</v>
      </c>
    </row>
    <row r="17" spans="2:5" x14ac:dyDescent="0.3">
      <c r="B17" t="s">
        <v>50</v>
      </c>
      <c r="C17" t="s">
        <v>44</v>
      </c>
      <c r="D17" s="6">
        <v>150</v>
      </c>
      <c r="E17" s="6">
        <v>150</v>
      </c>
    </row>
    <row r="18" spans="2:5" x14ac:dyDescent="0.3">
      <c r="B18" t="s">
        <v>3</v>
      </c>
      <c r="C18" t="s">
        <v>46</v>
      </c>
      <c r="D18" s="4">
        <f>(D17-D24)*D16</f>
        <v>1576799.9999999998</v>
      </c>
      <c r="E18" s="4">
        <f>(E17-E24)*E16</f>
        <v>9270269.9999999981</v>
      </c>
    </row>
    <row r="20" spans="2:5" x14ac:dyDescent="0.3">
      <c r="B20" t="s">
        <v>34</v>
      </c>
      <c r="C20" t="s">
        <v>46</v>
      </c>
      <c r="D20" s="4">
        <f>D12</f>
        <v>12000000</v>
      </c>
      <c r="E20" s="4">
        <f>E12</f>
        <v>37500000</v>
      </c>
    </row>
    <row r="22" spans="2:5" x14ac:dyDescent="0.3">
      <c r="B22" t="s">
        <v>35</v>
      </c>
      <c r="C22" t="s">
        <v>42</v>
      </c>
      <c r="D22">
        <v>7000</v>
      </c>
      <c r="E22">
        <v>8500</v>
      </c>
    </row>
    <row r="23" spans="2:5" x14ac:dyDescent="0.3">
      <c r="B23" t="s">
        <v>30</v>
      </c>
      <c r="C23" t="s">
        <v>43</v>
      </c>
      <c r="D23" s="3">
        <v>15</v>
      </c>
      <c r="E23" s="3">
        <v>3</v>
      </c>
    </row>
    <row r="24" spans="2:5" x14ac:dyDescent="0.3">
      <c r="B24" t="s">
        <v>32</v>
      </c>
      <c r="C24" t="s">
        <v>44</v>
      </c>
      <c r="D24" s="4">
        <f>D22*D23/1000</f>
        <v>105</v>
      </c>
      <c r="E24" s="4">
        <f>E22*E23/1000</f>
        <v>25.5</v>
      </c>
    </row>
    <row r="26" spans="2:5" x14ac:dyDescent="0.3">
      <c r="B26" t="s">
        <v>37</v>
      </c>
      <c r="C26" t="s">
        <v>46</v>
      </c>
      <c r="D26" s="4">
        <f>D18</f>
        <v>1576799.9999999998</v>
      </c>
      <c r="E26" s="4">
        <f>E18</f>
        <v>9270269.9999999981</v>
      </c>
    </row>
    <row r="28" spans="2:5" x14ac:dyDescent="0.3">
      <c r="B28" t="s">
        <v>38</v>
      </c>
      <c r="C28" t="s">
        <v>10</v>
      </c>
      <c r="D28" s="2">
        <f>D26/D20</f>
        <v>0.13139999999999999</v>
      </c>
      <c r="E28" s="2">
        <f>E26/E20</f>
        <v>0.24720719999999996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4:E28"/>
  <sheetViews>
    <sheetView showGridLines="0" tabSelected="1" workbookViewId="0">
      <selection activeCell="G8" sqref="G8"/>
    </sheetView>
  </sheetViews>
  <sheetFormatPr defaultRowHeight="14.4" x14ac:dyDescent="0.3"/>
  <cols>
    <col min="2" max="2" width="28.44140625" customWidth="1"/>
    <col min="3" max="3" width="10.109375" customWidth="1"/>
    <col min="4" max="4" width="13.109375" bestFit="1" customWidth="1"/>
    <col min="5" max="5" width="12.5546875" customWidth="1"/>
  </cols>
  <sheetData>
    <row r="4" spans="2:5" x14ac:dyDescent="0.3">
      <c r="D4" s="5" t="s">
        <v>24</v>
      </c>
      <c r="E4" s="5" t="s">
        <v>25</v>
      </c>
    </row>
    <row r="6" spans="2:5" x14ac:dyDescent="0.3">
      <c r="B6" t="s">
        <v>26</v>
      </c>
      <c r="C6" t="s">
        <v>14</v>
      </c>
      <c r="D6">
        <v>100</v>
      </c>
      <c r="E6">
        <v>100</v>
      </c>
    </row>
    <row r="7" spans="2:5" x14ac:dyDescent="0.3">
      <c r="B7" t="s">
        <v>27</v>
      </c>
      <c r="C7" t="s">
        <v>40</v>
      </c>
      <c r="D7">
        <v>1000</v>
      </c>
      <c r="E7">
        <v>2500</v>
      </c>
    </row>
    <row r="8" spans="2:5" x14ac:dyDescent="0.3">
      <c r="B8" t="s">
        <v>28</v>
      </c>
      <c r="C8" t="s">
        <v>10</v>
      </c>
      <c r="D8" s="1">
        <v>0.12</v>
      </c>
      <c r="E8" s="1">
        <v>0.15</v>
      </c>
    </row>
    <row r="9" spans="2:5" x14ac:dyDescent="0.3">
      <c r="B9" t="s">
        <v>29</v>
      </c>
      <c r="C9" t="s">
        <v>41</v>
      </c>
      <c r="D9">
        <f>D7*D8</f>
        <v>120</v>
      </c>
      <c r="E9">
        <f>E7*E8</f>
        <v>375</v>
      </c>
    </row>
    <row r="10" spans="2:5" x14ac:dyDescent="0.3">
      <c r="B10" t="s">
        <v>17</v>
      </c>
      <c r="C10" t="s">
        <v>10</v>
      </c>
      <c r="D10" s="1">
        <v>0.8</v>
      </c>
      <c r="E10" s="1">
        <v>0.8</v>
      </c>
    </row>
    <row r="11" spans="2:5" x14ac:dyDescent="0.3">
      <c r="D11" s="1"/>
    </row>
    <row r="12" spans="2:5" x14ac:dyDescent="0.3">
      <c r="B12" t="s">
        <v>39</v>
      </c>
      <c r="C12" t="s">
        <v>46</v>
      </c>
      <c r="D12" s="4">
        <f>D9*D6*1000</f>
        <v>12000000</v>
      </c>
      <c r="E12" s="4">
        <f>E9*E6*1000</f>
        <v>37500000</v>
      </c>
    </row>
    <row r="14" spans="2:5" x14ac:dyDescent="0.3">
      <c r="B14" t="s">
        <v>31</v>
      </c>
      <c r="C14" t="s">
        <v>42</v>
      </c>
      <c r="D14">
        <v>7000</v>
      </c>
      <c r="E14">
        <v>8500</v>
      </c>
    </row>
    <row r="15" spans="2:5" x14ac:dyDescent="0.3">
      <c r="B15" t="s">
        <v>30</v>
      </c>
      <c r="C15" t="s">
        <v>43</v>
      </c>
      <c r="D15" s="3">
        <v>15</v>
      </c>
      <c r="E15" s="3">
        <v>3</v>
      </c>
    </row>
    <row r="16" spans="2:5" x14ac:dyDescent="0.3">
      <c r="B16" t="s">
        <v>32</v>
      </c>
      <c r="C16" t="s">
        <v>44</v>
      </c>
      <c r="D16">
        <f>D14*D15/1000</f>
        <v>105</v>
      </c>
      <c r="E16">
        <f>E14*E15/1000</f>
        <v>25.5</v>
      </c>
    </row>
    <row r="17" spans="2:5" x14ac:dyDescent="0.3">
      <c r="B17" t="s">
        <v>45</v>
      </c>
      <c r="C17" t="s">
        <v>19</v>
      </c>
      <c r="D17" s="6">
        <f>D6*8760*D10</f>
        <v>700800</v>
      </c>
      <c r="E17" s="6">
        <f>E6*8760*E10</f>
        <v>700800</v>
      </c>
    </row>
    <row r="18" spans="2:5" x14ac:dyDescent="0.3">
      <c r="B18" t="s">
        <v>33</v>
      </c>
      <c r="C18" t="s">
        <v>46</v>
      </c>
      <c r="D18" s="4">
        <f>D16*D17</f>
        <v>73584000</v>
      </c>
      <c r="E18" s="4">
        <f>E16*E17</f>
        <v>17870400</v>
      </c>
    </row>
    <row r="20" spans="2:5" x14ac:dyDescent="0.3">
      <c r="B20" t="s">
        <v>34</v>
      </c>
      <c r="C20" t="s">
        <v>46</v>
      </c>
      <c r="D20" s="4">
        <f>D12</f>
        <v>12000000</v>
      </c>
      <c r="E20" s="4">
        <f>E12</f>
        <v>37500000</v>
      </c>
    </row>
    <row r="22" spans="2:5" x14ac:dyDescent="0.3">
      <c r="B22" t="s">
        <v>35</v>
      </c>
      <c r="C22" t="s">
        <v>42</v>
      </c>
      <c r="D22">
        <f>D14*1.05</f>
        <v>7350</v>
      </c>
      <c r="E22">
        <f>E14*1.05</f>
        <v>8925</v>
      </c>
    </row>
    <row r="23" spans="2:5" x14ac:dyDescent="0.3">
      <c r="B23" t="s">
        <v>30</v>
      </c>
      <c r="C23" t="s">
        <v>43</v>
      </c>
      <c r="D23" s="3">
        <f>D15</f>
        <v>15</v>
      </c>
      <c r="E23" s="3">
        <f>E15</f>
        <v>3</v>
      </c>
    </row>
    <row r="24" spans="2:5" x14ac:dyDescent="0.3">
      <c r="B24" t="s">
        <v>36</v>
      </c>
      <c r="C24" t="s">
        <v>46</v>
      </c>
      <c r="D24" s="4">
        <f>D22*D23/1000*D17</f>
        <v>77263200</v>
      </c>
      <c r="E24" s="4">
        <f>E22*E23/1000*E17</f>
        <v>18763920</v>
      </c>
    </row>
    <row r="26" spans="2:5" x14ac:dyDescent="0.3">
      <c r="B26" t="s">
        <v>37</v>
      </c>
      <c r="C26" t="s">
        <v>46</v>
      </c>
      <c r="D26" s="4">
        <f>D24-D18</f>
        <v>3679200</v>
      </c>
      <c r="E26" s="4">
        <f>E24-E18</f>
        <v>893520</v>
      </c>
    </row>
    <row r="28" spans="2:5" x14ac:dyDescent="0.3">
      <c r="B28" t="s">
        <v>38</v>
      </c>
      <c r="C28" t="s">
        <v>10</v>
      </c>
      <c r="D28" s="2">
        <f>D26/D20</f>
        <v>0.30659999999999998</v>
      </c>
      <c r="E28" s="2">
        <f>E26/E20</f>
        <v>2.38272E-2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Availability Optimisation</vt:lpstr>
      <vt:lpstr>Sheet4</vt:lpstr>
      <vt:lpstr>Heat Rate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Harding</dc:creator>
  <cp:lastModifiedBy>Monnika Lewenski</cp:lastModifiedBy>
  <dcterms:created xsi:type="dcterms:W3CDTF">2014-08-19T02:53:45Z</dcterms:created>
  <dcterms:modified xsi:type="dcterms:W3CDTF">2015-11-12T20:50:47Z</dcterms:modified>
</cp:coreProperties>
</file>